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30" windowWidth="18915" windowHeight="11535"/>
  </bookViews>
  <sheets>
    <sheet name="исполнение сметы 2021" sheetId="1" r:id="rId1"/>
  </sheets>
  <calcPr calcId="124519"/>
</workbook>
</file>

<file path=xl/calcChain.xml><?xml version="1.0" encoding="utf-8"?>
<calcChain xmlns="http://schemas.openxmlformats.org/spreadsheetml/2006/main">
  <c r="F8" i="1"/>
  <c r="I9"/>
  <c r="F10"/>
  <c r="I10" s="1"/>
  <c r="F11"/>
  <c r="I11" s="1"/>
  <c r="F12"/>
  <c r="I12" s="1"/>
  <c r="F13"/>
  <c r="I13" s="1"/>
  <c r="F14"/>
  <c r="I14" s="1"/>
  <c r="F15"/>
  <c r="I15" s="1"/>
  <c r="F16"/>
  <c r="I16" s="1"/>
  <c r="F17"/>
  <c r="I17" s="1"/>
  <c r="F18"/>
  <c r="I18" s="1"/>
  <c r="F19"/>
  <c r="I19" s="1"/>
  <c r="B20"/>
  <c r="C20"/>
  <c r="D20"/>
  <c r="H20"/>
  <c r="F22"/>
  <c r="I22" s="1"/>
  <c r="F26"/>
  <c r="F27"/>
  <c r="F37"/>
  <c r="I37" s="1"/>
  <c r="I38"/>
  <c r="F39"/>
  <c r="I39" s="1"/>
  <c r="F40"/>
  <c r="I40" s="1"/>
  <c r="F41"/>
  <c r="I41" s="1"/>
  <c r="F42"/>
  <c r="I42" s="1"/>
  <c r="F43"/>
  <c r="I43" s="1"/>
  <c r="F44"/>
  <c r="I44"/>
  <c r="F45"/>
  <c r="I45" s="1"/>
  <c r="F46"/>
  <c r="I46" s="1"/>
  <c r="F47"/>
  <c r="I47" s="1"/>
  <c r="F48"/>
  <c r="I48" s="1"/>
  <c r="H49"/>
  <c r="F53"/>
  <c r="F54"/>
  <c r="F20" l="1"/>
  <c r="I20" s="1"/>
  <c r="I8"/>
  <c r="F49"/>
  <c r="I49" s="1"/>
</calcChain>
</file>

<file path=xl/comments1.xml><?xml version="1.0" encoding="utf-8"?>
<comments xmlns="http://schemas.openxmlformats.org/spreadsheetml/2006/main">
  <authors>
    <author>Inga</author>
  </authors>
  <commentLis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>Inga:</t>
        </r>
        <r>
          <rPr>
            <sz val="9"/>
            <color indexed="81"/>
            <rFont val="Tahoma"/>
            <family val="2"/>
            <charset val="204"/>
          </rPr>
          <t xml:space="preserve">
без площади 16Н
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Inga:</t>
        </r>
        <r>
          <rPr>
            <sz val="9"/>
            <color indexed="81"/>
            <rFont val="Tahoma"/>
            <family val="2"/>
            <charset val="204"/>
          </rPr>
          <t xml:space="preserve">
включает площадь 16Н
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204"/>
          </rPr>
          <t>Inga:</t>
        </r>
        <r>
          <rPr>
            <sz val="9"/>
            <color indexed="81"/>
            <rFont val="Tahoma"/>
            <family val="2"/>
            <charset val="204"/>
          </rPr>
          <t xml:space="preserve">
без площади 16Н
</t>
        </r>
      </text>
    </comment>
    <comment ref="E39" authorId="0">
      <text>
        <r>
          <rPr>
            <b/>
            <sz val="9"/>
            <color indexed="81"/>
            <rFont val="Tahoma"/>
            <family val="2"/>
            <charset val="204"/>
          </rPr>
          <t>Inga:</t>
        </r>
        <r>
          <rPr>
            <sz val="9"/>
            <color indexed="81"/>
            <rFont val="Tahoma"/>
            <family val="2"/>
            <charset val="204"/>
          </rPr>
          <t xml:space="preserve">
включает площадь 16Н
</t>
        </r>
      </text>
    </comment>
  </commentList>
</comments>
</file>

<file path=xl/sharedStrings.xml><?xml version="1.0" encoding="utf-8"?>
<sst xmlns="http://schemas.openxmlformats.org/spreadsheetml/2006/main" count="93" uniqueCount="70">
  <si>
    <t>Митусова И.А.</t>
  </si>
  <si>
    <t>Главный бухгалтер</t>
  </si>
  <si>
    <t>Гуркова В.В.</t>
  </si>
  <si>
    <t>Председатель правления</t>
  </si>
  <si>
    <t>Площадь паркинг (в расчетах)</t>
  </si>
  <si>
    <t>площадь без пом.16Н</t>
  </si>
  <si>
    <t>Площадь 16Н</t>
  </si>
  <si>
    <t>общая площадь</t>
  </si>
  <si>
    <t>Площадь н/ж без 16Н</t>
  </si>
  <si>
    <t>Площадь жилые</t>
  </si>
  <si>
    <t>ИТОГО РАСХОД</t>
  </si>
  <si>
    <t>Расходование при необходимости в соответствии с Положением о специализированных фондах</t>
  </si>
  <si>
    <t>Резервный фонд</t>
  </si>
  <si>
    <t>Административно-хозяйственные расходы, в т.ч. канцтовары, программное обеспечение, обслуживание оргтехники, почтовые расходы, спецодежда, банковские расходы и т.п</t>
  </si>
  <si>
    <t>АХР</t>
  </si>
  <si>
    <t>Договор с ООО "Дельта-СПб"</t>
  </si>
  <si>
    <t>ТО сист.трев.сигнал</t>
  </si>
  <si>
    <t>Договор с ООО "ПРОК-ТОР"</t>
  </si>
  <si>
    <r>
      <t>ТО АППЗ</t>
    </r>
    <r>
      <rPr>
        <sz val="12"/>
        <rFont val="Times New Roman"/>
        <family val="1"/>
        <charset val="204"/>
      </rPr>
      <t xml:space="preserve"> паркинга</t>
    </r>
  </si>
  <si>
    <t>Договор с ООО "Кавис"</t>
  </si>
  <si>
    <t>ТО газовой котельной</t>
  </si>
  <si>
    <t>Договор с ООО "Отис-Лифт"</t>
  </si>
  <si>
    <t>ТО лифтового оборудования</t>
  </si>
  <si>
    <t>Договор с ООО "СЦ Эльтон"</t>
  </si>
  <si>
    <t>ТО ворот,видео,домофонии</t>
  </si>
  <si>
    <t>Договор с ООО "Петро-Васт"</t>
  </si>
  <si>
    <t>Вывоз ТБО</t>
  </si>
  <si>
    <t>Расходы на оплату труда администраторов жилого здания, договор с ИП Адамова С.М. Приложение 6</t>
  </si>
  <si>
    <t>Услуги администраторов</t>
  </si>
  <si>
    <t>Расходы на оплату труда управленческого персонала, Приложение 6</t>
  </si>
  <si>
    <t>Услуги управления</t>
  </si>
  <si>
    <t>Планируемые расходы в соотвествии с Приложением 5</t>
  </si>
  <si>
    <t>Текущий ремонт</t>
  </si>
  <si>
    <t>Планируемые работы в соотвествии с Приложением 5, расходы на оплату труда Приложение 6</t>
  </si>
  <si>
    <t>Содержание общего имущества</t>
  </si>
  <si>
    <t>Расхождение                   экономия -    перерасход  +</t>
  </si>
  <si>
    <t>Фактический расход</t>
  </si>
  <si>
    <t>Обоснование</t>
  </si>
  <si>
    <t>Сумма</t>
  </si>
  <si>
    <t>Площадь для расчета</t>
  </si>
  <si>
    <t>тариф с 01.01.22 (руб/м.кв)</t>
  </si>
  <si>
    <t>тариф с 01.07.21 (руб/м.кв)</t>
  </si>
  <si>
    <t>тариф с 01.07.20 (руб/м.кв)</t>
  </si>
  <si>
    <t>Статья расхода</t>
  </si>
  <si>
    <t>Увеличение тарифов при том, что сумма расходов на год осталась преждней - из-за уменьшения общей площади квартир после проверки документов.</t>
  </si>
  <si>
    <r>
      <t xml:space="preserve">Справочно: в 2018 году тариф </t>
    </r>
    <r>
      <rPr>
        <b/>
        <sz val="10"/>
        <rFont val="Times New Roman"/>
        <family val="1"/>
        <charset val="204"/>
      </rPr>
      <t>АХР</t>
    </r>
    <r>
      <rPr>
        <sz val="10"/>
        <rFont val="Times New Roman"/>
        <family val="1"/>
        <charset val="204"/>
      </rPr>
      <t xml:space="preserve"> был </t>
    </r>
    <r>
      <rPr>
        <b/>
        <sz val="11"/>
        <rFont val="Times New Roman"/>
        <family val="1"/>
        <charset val="204"/>
      </rPr>
      <t xml:space="preserve">3,05, </t>
    </r>
    <r>
      <rPr>
        <sz val="11"/>
        <rFont val="Times New Roman"/>
        <family val="1"/>
        <charset val="204"/>
      </rPr>
      <t>в 2019 уменьшили до 1,84 и получили перерасход 154% . Возможно, есть смысл вернуться к прежнему тарифу.</t>
    </r>
  </si>
  <si>
    <t>РАСХОД</t>
  </si>
  <si>
    <t>Площадь паркинга</t>
  </si>
  <si>
    <t>Фонд капитального ремонта</t>
  </si>
  <si>
    <t>ИТОГО ДОХОД</t>
  </si>
  <si>
    <t>Расхождение</t>
  </si>
  <si>
    <t>Фактически начислено</t>
  </si>
  <si>
    <t>Расчет</t>
  </si>
  <si>
    <t>Статья дохода</t>
  </si>
  <si>
    <t>ДОХОД</t>
  </si>
  <si>
    <t>Исполнение сметы доходов и расходов ТСЖ "Петровский" на 2021 год</t>
  </si>
  <si>
    <t>с 01.01.2021 (10229,80*5,86) * 6 мес                                                         с 01.07.2021 (10229,80*48,24) * 6 мес</t>
  </si>
  <si>
    <t xml:space="preserve">с 01.01.2021 (10229,80*6,31) * 12 мес </t>
  </si>
  <si>
    <t>с 01.01.2021 (10474,80*41,16) * 6 мес                                               с 01.07.2021 (10474,80*2,60) * 6 мес</t>
  </si>
  <si>
    <t>с 01.01.2021 (10474,80*28,51) * 6 мес                                              с 01.07.2021 (10474,80*25,29) * 6 мес</t>
  </si>
  <si>
    <t xml:space="preserve">с 01.01.2021 (10229,80*1,38) * 12 мес </t>
  </si>
  <si>
    <t xml:space="preserve">с 01.01.2021 (10229,80*1,33) * 12 мес </t>
  </si>
  <si>
    <t xml:space="preserve">с 01.01.2021 (8443,90*1,81) * 12 мес </t>
  </si>
  <si>
    <t xml:space="preserve">с 01.01.2021 (10229,80*1,47) * 12 мес </t>
  </si>
  <si>
    <t xml:space="preserve">с 01.01.2021 (1217,70*7,49) * 12 мес </t>
  </si>
  <si>
    <t>с 01.01.2021 (10474,80*0,31) * 6 мес                                             с 01.07.2021 (10474,80*0,32) * 6 мес</t>
  </si>
  <si>
    <t>с 01.01.2021 (10229,80*3,05) * 6 мес                                           с 01.07.2021 (10229,80*2,44) * 6 мес</t>
  </si>
  <si>
    <t xml:space="preserve">с 01.01.2021 (10474,80*3,17) * 12 мес </t>
  </si>
  <si>
    <t xml:space="preserve">с 01.01.2021 (10474,80*11,74) * 12 мес </t>
  </si>
  <si>
    <t>Приложение №2 к материалам Общего собрания членов СЖ"Петровский" №1 от 29.03.22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</si>
</sst>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_р_._-;\-* #,##0_р_._-;_-* &quot;-&quot;??_р_._-;_-@_-"/>
  </numFmts>
  <fonts count="1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 applyFill="1"/>
    <xf numFmtId="165" fontId="0" fillId="0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2" fontId="0" fillId="0" borderId="0" xfId="0" applyNumberFormat="1" applyFill="1"/>
    <xf numFmtId="165" fontId="0" fillId="0" borderId="1" xfId="0" applyNumberFormat="1" applyFill="1" applyBorder="1"/>
    <xf numFmtId="165" fontId="3" fillId="0" borderId="2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43" fontId="0" fillId="0" borderId="1" xfId="1" applyFont="1" applyFill="1" applyBorder="1"/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64" fontId="0" fillId="0" borderId="0" xfId="0" applyNumberFormat="1" applyFill="1"/>
    <xf numFmtId="0" fontId="11" fillId="0" borderId="0" xfId="0" applyFont="1" applyAlignment="1">
      <alignment horizontal="left" wrapText="1"/>
    </xf>
    <xf numFmtId="165" fontId="0" fillId="0" borderId="1" xfId="0" applyNumberFormat="1" applyFill="1" applyBorder="1" applyAlignment="1">
      <alignment vertical="top"/>
    </xf>
    <xf numFmtId="1" fontId="3" fillId="0" borderId="2" xfId="0" applyNumberFormat="1" applyFont="1" applyFill="1" applyBorder="1" applyAlignment="1">
      <alignment vertical="top" wrapText="1"/>
    </xf>
    <xf numFmtId="165" fontId="0" fillId="0" borderId="0" xfId="0" applyNumberFormat="1" applyFill="1" applyAlignment="1">
      <alignment vertical="top"/>
    </xf>
    <xf numFmtId="0" fontId="3" fillId="0" borderId="1" xfId="0" applyFont="1" applyFill="1" applyBorder="1" applyAlignment="1">
      <alignment vertical="top" wrapText="1"/>
    </xf>
    <xf numFmtId="1" fontId="12" fillId="0" borderId="2" xfId="0" applyNumberFormat="1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2" fontId="13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/>
    <xf numFmtId="0" fontId="14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tabSelected="1" topLeftCell="A16" workbookViewId="0">
      <selection activeCell="K35" sqref="K35"/>
    </sheetView>
  </sheetViews>
  <sheetFormatPr defaultRowHeight="12.75"/>
  <cols>
    <col min="1" max="1" width="27.42578125" style="1" customWidth="1"/>
    <col min="2" max="2" width="12.5703125" style="1" hidden="1" customWidth="1"/>
    <col min="3" max="4" width="17" style="1" hidden="1" customWidth="1"/>
    <col min="5" max="5" width="18.28515625" style="1" customWidth="1"/>
    <col min="6" max="6" width="18" style="1" customWidth="1"/>
    <col min="7" max="7" width="30.5703125" style="1" customWidth="1"/>
    <col min="8" max="8" width="17.5703125" style="1" customWidth="1"/>
    <col min="9" max="9" width="15.85546875" style="1" customWidth="1"/>
    <col min="10" max="10" width="13.7109375" style="1" customWidth="1"/>
    <col min="11" max="16384" width="9.140625" style="1"/>
  </cols>
  <sheetData>
    <row r="1" spans="1:9" s="30" customFormat="1" ht="26.25" customHeight="1">
      <c r="A1" s="36" t="s">
        <v>69</v>
      </c>
      <c r="B1" s="36"/>
      <c r="C1" s="36"/>
      <c r="D1" s="36"/>
      <c r="E1" s="36"/>
      <c r="F1" s="36"/>
      <c r="G1" s="36"/>
      <c r="H1" s="36"/>
      <c r="I1" s="36"/>
    </row>
    <row r="2" spans="1:9" s="30" customFormat="1" ht="7.5" customHeight="1">
      <c r="A2" s="31"/>
      <c r="B2" s="31"/>
      <c r="C2" s="31"/>
      <c r="D2" s="31"/>
      <c r="E2" s="31"/>
      <c r="F2" s="31"/>
      <c r="G2" s="31"/>
    </row>
    <row r="3" spans="1:9" s="30" customFormat="1" ht="36" customHeight="1">
      <c r="A3" s="35" t="s">
        <v>55</v>
      </c>
      <c r="B3" s="35"/>
      <c r="C3" s="35"/>
      <c r="D3" s="35"/>
      <c r="E3" s="35"/>
      <c r="F3" s="35"/>
      <c r="G3" s="35"/>
    </row>
    <row r="4" spans="1:9" s="30" customFormat="1" ht="7.5" customHeight="1">
      <c r="A4" s="18"/>
      <c r="B4" s="18"/>
      <c r="C4" s="18"/>
      <c r="D4" s="18"/>
      <c r="E4" s="18"/>
      <c r="F4" s="18"/>
      <c r="G4" s="18"/>
    </row>
    <row r="5" spans="1:9" s="30" customFormat="1" ht="20.25" customHeight="1">
      <c r="A5" s="18" t="s">
        <v>54</v>
      </c>
      <c r="B5" s="18"/>
      <c r="C5" s="18"/>
      <c r="D5" s="18"/>
      <c r="E5" s="18"/>
      <c r="F5" s="18"/>
      <c r="G5" s="18"/>
    </row>
    <row r="6" spans="1:9" ht="11.25" customHeight="1">
      <c r="A6" s="27"/>
      <c r="B6" s="29"/>
      <c r="C6" s="29"/>
      <c r="D6" s="29"/>
      <c r="E6" s="29"/>
      <c r="F6" s="28"/>
      <c r="G6" s="27"/>
    </row>
    <row r="7" spans="1:9" ht="42" customHeight="1">
      <c r="A7" s="16" t="s">
        <v>53</v>
      </c>
      <c r="B7" s="16" t="s">
        <v>42</v>
      </c>
      <c r="C7" s="16" t="s">
        <v>41</v>
      </c>
      <c r="D7" s="16" t="s">
        <v>40</v>
      </c>
      <c r="E7" s="16" t="s">
        <v>39</v>
      </c>
      <c r="F7" s="16" t="s">
        <v>38</v>
      </c>
      <c r="G7" s="16" t="s">
        <v>52</v>
      </c>
      <c r="H7" s="16" t="s">
        <v>51</v>
      </c>
      <c r="I7" s="16" t="s">
        <v>50</v>
      </c>
    </row>
    <row r="8" spans="1:9" ht="26.25" customHeight="1">
      <c r="A8" s="15" t="s">
        <v>34</v>
      </c>
      <c r="B8" s="12">
        <v>5.86</v>
      </c>
      <c r="C8" s="12">
        <v>48.24</v>
      </c>
      <c r="D8" s="12">
        <v>27.21</v>
      </c>
      <c r="E8" s="11">
        <v>10229.799999999999</v>
      </c>
      <c r="F8" s="9">
        <f>(B8+C8)*6*E8</f>
        <v>3320593.08</v>
      </c>
      <c r="G8" s="15" t="s">
        <v>56</v>
      </c>
      <c r="H8" s="9">
        <v>3320593.08</v>
      </c>
      <c r="I8" s="19">
        <f t="shared" ref="I8:I20" si="0">H8-F8</f>
        <v>0</v>
      </c>
    </row>
    <row r="9" spans="1:9" ht="23.25" customHeight="1">
      <c r="A9" s="10" t="s">
        <v>32</v>
      </c>
      <c r="B9" s="12">
        <v>6.31</v>
      </c>
      <c r="C9" s="12">
        <v>6.31</v>
      </c>
      <c r="D9" s="12">
        <v>6.31</v>
      </c>
      <c r="E9" s="11">
        <v>10229.799999999999</v>
      </c>
      <c r="F9" s="9">
        <v>774600</v>
      </c>
      <c r="G9" s="15" t="s">
        <v>57</v>
      </c>
      <c r="H9" s="9">
        <v>774602.03999999992</v>
      </c>
      <c r="I9" s="19">
        <f t="shared" si="0"/>
        <v>2.0399999999208376</v>
      </c>
    </row>
    <row r="10" spans="1:9" ht="24">
      <c r="A10" s="10" t="s">
        <v>30</v>
      </c>
      <c r="B10" s="12">
        <v>41.16</v>
      </c>
      <c r="C10" s="12">
        <v>2.6</v>
      </c>
      <c r="D10" s="12">
        <v>21.88</v>
      </c>
      <c r="E10" s="11">
        <v>10474.799999999999</v>
      </c>
      <c r="F10" s="9">
        <f>(B10+C10)*6*E10</f>
        <v>2750263.4879999999</v>
      </c>
      <c r="G10" s="15" t="s">
        <v>58</v>
      </c>
      <c r="H10" s="9">
        <v>2750262.9</v>
      </c>
      <c r="I10" s="19">
        <f t="shared" si="0"/>
        <v>-0.58799999998882413</v>
      </c>
    </row>
    <row r="11" spans="1:9" ht="24">
      <c r="A11" s="10" t="s">
        <v>28</v>
      </c>
      <c r="B11" s="12">
        <v>28.51</v>
      </c>
      <c r="C11" s="12">
        <v>25.29</v>
      </c>
      <c r="D11" s="12">
        <v>27.05</v>
      </c>
      <c r="E11" s="11">
        <v>10474.799999999999</v>
      </c>
      <c r="F11" s="9">
        <f>(B11+C11)*6*E11</f>
        <v>3381265.4399999995</v>
      </c>
      <c r="G11" s="15" t="s">
        <v>59</v>
      </c>
      <c r="H11" s="9">
        <v>3381265.74</v>
      </c>
      <c r="I11" s="19">
        <f t="shared" si="0"/>
        <v>0.30000000074505806</v>
      </c>
    </row>
    <row r="12" spans="1:9" ht="27" customHeight="1">
      <c r="A12" s="10" t="s">
        <v>26</v>
      </c>
      <c r="B12" s="12">
        <v>1.38</v>
      </c>
      <c r="C12" s="12">
        <v>1.38</v>
      </c>
      <c r="D12" s="12">
        <v>1.38</v>
      </c>
      <c r="E12" s="11">
        <v>10229.799999999999</v>
      </c>
      <c r="F12" s="9">
        <f>C12*E12*12</f>
        <v>169405.48799999998</v>
      </c>
      <c r="G12" s="15" t="s">
        <v>60</v>
      </c>
      <c r="H12" s="9">
        <v>169407.84000000003</v>
      </c>
      <c r="I12" s="19">
        <f t="shared" si="0"/>
        <v>2.352000000042608</v>
      </c>
    </row>
    <row r="13" spans="1:9" ht="27" customHeight="1">
      <c r="A13" s="10" t="s">
        <v>24</v>
      </c>
      <c r="B13" s="12">
        <v>1.33</v>
      </c>
      <c r="C13" s="12">
        <v>1.33</v>
      </c>
      <c r="D13" s="12">
        <v>1.33</v>
      </c>
      <c r="E13" s="11">
        <v>10229.799999999999</v>
      </c>
      <c r="F13" s="9">
        <f>C13*E13*12</f>
        <v>163267.60800000001</v>
      </c>
      <c r="G13" s="15" t="s">
        <v>61</v>
      </c>
      <c r="H13" s="9">
        <v>163267.44</v>
      </c>
      <c r="I13" s="19">
        <f t="shared" si="0"/>
        <v>-0.16800000000512227</v>
      </c>
    </row>
    <row r="14" spans="1:9" ht="27" customHeight="1">
      <c r="A14" s="10" t="s">
        <v>22</v>
      </c>
      <c r="B14" s="12">
        <v>1.81</v>
      </c>
      <c r="C14" s="12">
        <v>1.81</v>
      </c>
      <c r="D14" s="12">
        <v>1.81</v>
      </c>
      <c r="E14" s="11">
        <v>8443.9</v>
      </c>
      <c r="F14" s="9">
        <f>C14*E14*12</f>
        <v>183401.50799999997</v>
      </c>
      <c r="G14" s="15" t="s">
        <v>62</v>
      </c>
      <c r="H14" s="9">
        <v>183401.52</v>
      </c>
      <c r="I14" s="19">
        <f t="shared" si="0"/>
        <v>1.2000000016996637E-2</v>
      </c>
    </row>
    <row r="15" spans="1:9" ht="27" customHeight="1">
      <c r="A15" s="10" t="s">
        <v>20</v>
      </c>
      <c r="B15" s="12">
        <v>1.47</v>
      </c>
      <c r="C15" s="12">
        <v>1.47</v>
      </c>
      <c r="D15" s="12">
        <v>1.47</v>
      </c>
      <c r="E15" s="11">
        <v>10229.799999999999</v>
      </c>
      <c r="F15" s="9">
        <f>C15*E15*12</f>
        <v>180453.67199999999</v>
      </c>
      <c r="G15" s="15" t="s">
        <v>63</v>
      </c>
      <c r="H15" s="9">
        <v>180454.44</v>
      </c>
      <c r="I15" s="19">
        <f t="shared" si="0"/>
        <v>0.76800000001094304</v>
      </c>
    </row>
    <row r="16" spans="1:9" ht="27" customHeight="1">
      <c r="A16" s="10" t="s">
        <v>18</v>
      </c>
      <c r="B16" s="12">
        <v>7.49</v>
      </c>
      <c r="C16" s="12">
        <v>7.49</v>
      </c>
      <c r="D16" s="12">
        <v>7.49</v>
      </c>
      <c r="E16" s="11">
        <v>1217.7</v>
      </c>
      <c r="F16" s="9">
        <f>C16*E16*12</f>
        <v>109446.876</v>
      </c>
      <c r="G16" s="15" t="s">
        <v>64</v>
      </c>
      <c r="H16" s="9">
        <v>109445.4</v>
      </c>
      <c r="I16" s="19">
        <f t="shared" si="0"/>
        <v>-1.4760000000096625</v>
      </c>
    </row>
    <row r="17" spans="1:18" ht="24">
      <c r="A17" s="10" t="s">
        <v>16</v>
      </c>
      <c r="B17" s="12">
        <v>0.31</v>
      </c>
      <c r="C17" s="12">
        <v>0.32</v>
      </c>
      <c r="D17" s="12">
        <v>0.31</v>
      </c>
      <c r="E17" s="11">
        <v>10474.799999999999</v>
      </c>
      <c r="F17" s="9">
        <f>C17*E17*6+E17*B17*6</f>
        <v>39594.743999999992</v>
      </c>
      <c r="G17" s="15" t="s">
        <v>65</v>
      </c>
      <c r="H17" s="9">
        <v>39594.36</v>
      </c>
      <c r="I17" s="19">
        <f t="shared" si="0"/>
        <v>-0.3839999999909196</v>
      </c>
    </row>
    <row r="18" spans="1:18" ht="29.25" customHeight="1">
      <c r="A18" s="10" t="s">
        <v>14</v>
      </c>
      <c r="B18" s="12">
        <v>3.05</v>
      </c>
      <c r="C18" s="12">
        <v>2.44</v>
      </c>
      <c r="D18" s="12">
        <v>2.44</v>
      </c>
      <c r="E18" s="11">
        <v>10229.799999999999</v>
      </c>
      <c r="F18" s="9">
        <f>B18*6*E18+C18*6*E18</f>
        <v>336969.61199999996</v>
      </c>
      <c r="G18" s="15" t="s">
        <v>66</v>
      </c>
      <c r="H18" s="9">
        <v>336972.3</v>
      </c>
      <c r="I18" s="19">
        <f t="shared" si="0"/>
        <v>2.6880000000237487</v>
      </c>
    </row>
    <row r="19" spans="1:18" ht="19.5" customHeight="1">
      <c r="A19" s="10" t="s">
        <v>12</v>
      </c>
      <c r="B19" s="12">
        <v>3.17</v>
      </c>
      <c r="C19" s="12"/>
      <c r="D19" s="12"/>
      <c r="E19" s="11">
        <v>10474.799999999999</v>
      </c>
      <c r="F19" s="9">
        <f>B19*E19*12</f>
        <v>398461.39199999993</v>
      </c>
      <c r="G19" s="15" t="s">
        <v>67</v>
      </c>
      <c r="H19" s="9">
        <v>398462.16</v>
      </c>
      <c r="I19" s="19">
        <f t="shared" si="0"/>
        <v>0.76800000004004687</v>
      </c>
    </row>
    <row r="20" spans="1:18" ht="32.25" customHeight="1">
      <c r="A20" s="22" t="s">
        <v>49</v>
      </c>
      <c r="B20" s="26">
        <f>SUM(B8:B19)</f>
        <v>101.85</v>
      </c>
      <c r="C20" s="26">
        <f>SUM(C8:C18)</f>
        <v>98.679999999999978</v>
      </c>
      <c r="D20" s="26">
        <f>SUM(D8:D18)</f>
        <v>98.679999999999993</v>
      </c>
      <c r="E20" s="11"/>
      <c r="F20" s="9">
        <f>SUM(F8:F19)</f>
        <v>11807722.907999998</v>
      </c>
      <c r="G20" s="25"/>
      <c r="H20" s="24">
        <f>SUM(H8:H19)</f>
        <v>11807729.219999999</v>
      </c>
      <c r="I20" s="19">
        <f t="shared" si="0"/>
        <v>6.3120000008493662</v>
      </c>
    </row>
    <row r="21" spans="1:18" ht="24.75" customHeight="1">
      <c r="A21" s="22"/>
      <c r="B21" s="12"/>
      <c r="C21" s="12"/>
      <c r="D21" s="12"/>
      <c r="E21" s="11"/>
      <c r="F21" s="23"/>
      <c r="G21" s="22"/>
      <c r="I21" s="21"/>
    </row>
    <row r="22" spans="1:18" ht="19.5" customHeight="1">
      <c r="A22" s="10" t="s">
        <v>48</v>
      </c>
      <c r="B22" s="12">
        <v>11.74</v>
      </c>
      <c r="C22" s="12"/>
      <c r="D22" s="12"/>
      <c r="E22" s="11">
        <v>10474.799999999999</v>
      </c>
      <c r="F22" s="20">
        <f>B22*E22*12</f>
        <v>1475689.8239999998</v>
      </c>
      <c r="G22" s="15" t="s">
        <v>68</v>
      </c>
      <c r="H22" s="9">
        <v>1476691.2</v>
      </c>
      <c r="I22" s="19">
        <f>H22-F22</f>
        <v>1001.3760000001639</v>
      </c>
    </row>
    <row r="23" spans="1:18">
      <c r="B23" s="7"/>
      <c r="C23" s="7"/>
      <c r="D23" s="7"/>
      <c r="I23" s="2"/>
    </row>
    <row r="24" spans="1:18">
      <c r="B24" s="7"/>
      <c r="C24" s="7"/>
      <c r="D24" s="7"/>
      <c r="I24" s="2"/>
    </row>
    <row r="25" spans="1:18">
      <c r="A25" s="6" t="s">
        <v>9</v>
      </c>
      <c r="E25" s="5">
        <v>8443.9</v>
      </c>
      <c r="G25" s="4"/>
      <c r="I25" s="2"/>
    </row>
    <row r="26" spans="1:18">
      <c r="A26" s="6" t="s">
        <v>8</v>
      </c>
      <c r="E26" s="5">
        <v>568.20000000000005</v>
      </c>
      <c r="F26" s="6">
        <f>E25+E26+E27+E28</f>
        <v>10474.800000000001</v>
      </c>
      <c r="G26" s="5" t="s">
        <v>7</v>
      </c>
      <c r="I26" s="2"/>
    </row>
    <row r="27" spans="1:18">
      <c r="A27" s="6" t="s">
        <v>6</v>
      </c>
      <c r="E27" s="5">
        <v>245</v>
      </c>
      <c r="F27" s="6">
        <f>E25+E26+E28</f>
        <v>10229.800000000001</v>
      </c>
      <c r="G27" s="5" t="s">
        <v>5</v>
      </c>
      <c r="I27" s="2"/>
    </row>
    <row r="28" spans="1:18" ht="15" customHeight="1">
      <c r="A28" s="6" t="s">
        <v>47</v>
      </c>
      <c r="E28" s="5">
        <v>1217.7</v>
      </c>
      <c r="G28" s="4"/>
      <c r="I28" s="2"/>
      <c r="J28" s="32"/>
      <c r="K28" s="32"/>
      <c r="L28" s="32"/>
      <c r="M28" s="32"/>
      <c r="N28" s="32"/>
      <c r="O28" s="32"/>
      <c r="P28" s="32"/>
      <c r="Q28" s="32"/>
      <c r="R28" s="32"/>
    </row>
    <row r="29" spans="1:18">
      <c r="I29" s="2"/>
    </row>
    <row r="30" spans="1:18" ht="18" hidden="1">
      <c r="A30" s="35" t="s">
        <v>55</v>
      </c>
      <c r="B30" s="35"/>
      <c r="C30" s="35"/>
      <c r="D30" s="35"/>
      <c r="E30" s="35"/>
      <c r="F30" s="35"/>
      <c r="G30" s="35"/>
      <c r="I30" s="2"/>
    </row>
    <row r="31" spans="1:18" ht="33" customHeight="1">
      <c r="A31" s="18" t="s">
        <v>46</v>
      </c>
      <c r="F31" s="17"/>
      <c r="I31" s="2"/>
    </row>
    <row r="32" spans="1:18" ht="45.75" hidden="1" customHeight="1">
      <c r="A32" s="33" t="s">
        <v>45</v>
      </c>
      <c r="B32" s="34"/>
      <c r="C32" s="34"/>
      <c r="D32" s="34"/>
      <c r="E32" s="34"/>
      <c r="I32" s="2"/>
    </row>
    <row r="33" spans="1:10" hidden="1">
      <c r="I33" s="2"/>
    </row>
    <row r="34" spans="1:10" hidden="1">
      <c r="A34" s="1" t="s">
        <v>44</v>
      </c>
      <c r="I34" s="2"/>
    </row>
    <row r="35" spans="1:10">
      <c r="I35" s="2"/>
    </row>
    <row r="36" spans="1:10" ht="46.5" customHeight="1">
      <c r="A36" s="16" t="s">
        <v>43</v>
      </c>
      <c r="B36" s="16" t="s">
        <v>42</v>
      </c>
      <c r="C36" s="16" t="s">
        <v>41</v>
      </c>
      <c r="D36" s="16" t="s">
        <v>40</v>
      </c>
      <c r="E36" s="16" t="s">
        <v>39</v>
      </c>
      <c r="F36" s="16" t="s">
        <v>38</v>
      </c>
      <c r="G36" s="16" t="s">
        <v>37</v>
      </c>
      <c r="H36" s="16" t="s">
        <v>36</v>
      </c>
      <c r="I36" s="16" t="s">
        <v>35</v>
      </c>
    </row>
    <row r="37" spans="1:10" ht="44.25" customHeight="1">
      <c r="A37" s="15" t="s">
        <v>34</v>
      </c>
      <c r="B37" s="12">
        <v>5.86</v>
      </c>
      <c r="C37" s="12">
        <v>48.24</v>
      </c>
      <c r="D37" s="12">
        <v>27.21</v>
      </c>
      <c r="E37" s="11">
        <v>10229.799999999999</v>
      </c>
      <c r="F37" s="9">
        <f>(B37+C37)*6*E37</f>
        <v>3320593.08</v>
      </c>
      <c r="G37" s="15" t="s">
        <v>33</v>
      </c>
      <c r="H37" s="13">
        <v>3252757</v>
      </c>
      <c r="I37" s="8">
        <f t="shared" ref="I37:I49" si="1">H37-F37</f>
        <v>-67836.080000000075</v>
      </c>
      <c r="J37" s="2"/>
    </row>
    <row r="38" spans="1:10" ht="27" customHeight="1">
      <c r="A38" s="10" t="s">
        <v>32</v>
      </c>
      <c r="B38" s="12">
        <v>6.31</v>
      </c>
      <c r="C38" s="12">
        <v>6.31</v>
      </c>
      <c r="D38" s="12">
        <v>6.31</v>
      </c>
      <c r="E38" s="11">
        <v>10229.799999999999</v>
      </c>
      <c r="F38" s="9">
        <v>774600</v>
      </c>
      <c r="G38" s="15" t="s">
        <v>31</v>
      </c>
      <c r="H38" s="13">
        <v>544080</v>
      </c>
      <c r="I38" s="8">
        <f t="shared" si="1"/>
        <v>-230520</v>
      </c>
    </row>
    <row r="39" spans="1:10" ht="40.5" customHeight="1">
      <c r="A39" s="10" t="s">
        <v>30</v>
      </c>
      <c r="B39" s="12">
        <v>41.16</v>
      </c>
      <c r="C39" s="12">
        <v>2.6</v>
      </c>
      <c r="D39" s="12">
        <v>21.88</v>
      </c>
      <c r="E39" s="11">
        <v>10474.799999999999</v>
      </c>
      <c r="F39" s="9">
        <f>(B39+C39)*6*E39</f>
        <v>2750263.4879999999</v>
      </c>
      <c r="G39" s="10" t="s">
        <v>29</v>
      </c>
      <c r="H39" s="13">
        <v>2673587</v>
      </c>
      <c r="I39" s="8">
        <f t="shared" si="1"/>
        <v>-76676.487999999896</v>
      </c>
    </row>
    <row r="40" spans="1:10" ht="39" customHeight="1">
      <c r="A40" s="10" t="s">
        <v>28</v>
      </c>
      <c r="B40" s="12">
        <v>28.51</v>
      </c>
      <c r="C40" s="12">
        <v>25.29</v>
      </c>
      <c r="D40" s="12">
        <v>27.05</v>
      </c>
      <c r="E40" s="11">
        <v>10474.799999999999</v>
      </c>
      <c r="F40" s="9">
        <f>(B40+C40)*6*E40</f>
        <v>3381265.4399999995</v>
      </c>
      <c r="G40" s="15" t="s">
        <v>27</v>
      </c>
      <c r="H40" s="13">
        <v>3476139</v>
      </c>
      <c r="I40" s="8">
        <f t="shared" si="1"/>
        <v>94873.560000000522</v>
      </c>
    </row>
    <row r="41" spans="1:10">
      <c r="A41" s="10" t="s">
        <v>26</v>
      </c>
      <c r="B41" s="12">
        <v>1.38</v>
      </c>
      <c r="C41" s="12">
        <v>1.38</v>
      </c>
      <c r="D41" s="12">
        <v>1.38</v>
      </c>
      <c r="E41" s="11">
        <v>10229.799999999999</v>
      </c>
      <c r="F41" s="9">
        <f>C41*E41*12</f>
        <v>169405.48799999998</v>
      </c>
      <c r="G41" s="10" t="s">
        <v>25</v>
      </c>
      <c r="H41" s="13">
        <v>133345</v>
      </c>
      <c r="I41" s="8">
        <f t="shared" si="1"/>
        <v>-36060.487999999983</v>
      </c>
    </row>
    <row r="42" spans="1:10">
      <c r="A42" s="10" t="s">
        <v>24</v>
      </c>
      <c r="B42" s="12">
        <v>1.3271008230854955</v>
      </c>
      <c r="C42" s="12">
        <v>1.33</v>
      </c>
      <c r="D42" s="12">
        <v>1.33</v>
      </c>
      <c r="E42" s="11">
        <v>10229.799999999999</v>
      </c>
      <c r="F42" s="9">
        <f>C42*E42*12</f>
        <v>163267.60800000001</v>
      </c>
      <c r="G42" s="10" t="s">
        <v>23</v>
      </c>
      <c r="H42" s="13">
        <v>162060</v>
      </c>
      <c r="I42" s="8">
        <f t="shared" si="1"/>
        <v>-1207.6080000000075</v>
      </c>
    </row>
    <row r="43" spans="1:10">
      <c r="A43" s="10" t="s">
        <v>22</v>
      </c>
      <c r="B43" s="12">
        <v>1.81</v>
      </c>
      <c r="C43" s="12">
        <v>1.81</v>
      </c>
      <c r="D43" s="12">
        <v>1.81</v>
      </c>
      <c r="E43" s="11">
        <v>8443.9</v>
      </c>
      <c r="F43" s="9">
        <f>C43*E43*12</f>
        <v>183401.50799999997</v>
      </c>
      <c r="G43" s="10" t="s">
        <v>21</v>
      </c>
      <c r="H43" s="13">
        <v>179897</v>
      </c>
      <c r="I43" s="8">
        <f t="shared" si="1"/>
        <v>-3504.5079999999725</v>
      </c>
    </row>
    <row r="44" spans="1:10">
      <c r="A44" s="10" t="s">
        <v>20</v>
      </c>
      <c r="B44" s="12">
        <v>1.4671281940995917</v>
      </c>
      <c r="C44" s="12">
        <v>1.47</v>
      </c>
      <c r="D44" s="12">
        <v>1.47</v>
      </c>
      <c r="E44" s="11">
        <v>10229.799999999999</v>
      </c>
      <c r="F44" s="9">
        <f>C44*E44*12</f>
        <v>180453.67199999999</v>
      </c>
      <c r="G44" s="10" t="s">
        <v>19</v>
      </c>
      <c r="H44" s="13">
        <v>180000</v>
      </c>
      <c r="I44" s="8">
        <f t="shared" si="1"/>
        <v>-453.67199999999139</v>
      </c>
    </row>
    <row r="45" spans="1:10" ht="15.75">
      <c r="A45" s="10" t="s">
        <v>18</v>
      </c>
      <c r="B45" s="12">
        <v>7.49</v>
      </c>
      <c r="C45" s="12">
        <v>7.49</v>
      </c>
      <c r="D45" s="12">
        <v>7.49</v>
      </c>
      <c r="E45" s="11">
        <v>1217.7</v>
      </c>
      <c r="F45" s="9">
        <f>C45*E45*12</f>
        <v>109446.876</v>
      </c>
      <c r="G45" s="10" t="s">
        <v>17</v>
      </c>
      <c r="H45" s="13">
        <v>109031</v>
      </c>
      <c r="I45" s="8">
        <f t="shared" si="1"/>
        <v>-415.87600000000384</v>
      </c>
    </row>
    <row r="46" spans="1:10">
      <c r="A46" s="10" t="s">
        <v>16</v>
      </c>
      <c r="B46" s="12">
        <v>0.31</v>
      </c>
      <c r="C46" s="12">
        <v>0.32</v>
      </c>
      <c r="D46" s="12">
        <v>0.31</v>
      </c>
      <c r="E46" s="11">
        <v>10474.799999999999</v>
      </c>
      <c r="F46" s="9">
        <f>C46*E46*6+E46*B46*6</f>
        <v>39594.743999999992</v>
      </c>
      <c r="G46" s="10" t="s">
        <v>15</v>
      </c>
      <c r="H46" s="13">
        <v>39600</v>
      </c>
      <c r="I46" s="8">
        <f t="shared" si="1"/>
        <v>5.2560000000084983</v>
      </c>
      <c r="J46" s="2"/>
    </row>
    <row r="47" spans="1:10" ht="63" customHeight="1">
      <c r="A47" s="10" t="s">
        <v>14</v>
      </c>
      <c r="B47" s="12">
        <v>3.05</v>
      </c>
      <c r="C47" s="12">
        <v>2.44</v>
      </c>
      <c r="D47" s="12">
        <v>2.44</v>
      </c>
      <c r="E47" s="11">
        <v>10229.799999999999</v>
      </c>
      <c r="F47" s="9">
        <f>B47*6*E47+C47*6*E47</f>
        <v>336969.61199999996</v>
      </c>
      <c r="G47" s="14" t="s">
        <v>13</v>
      </c>
      <c r="H47" s="13">
        <v>401752</v>
      </c>
      <c r="I47" s="8">
        <f t="shared" si="1"/>
        <v>64782.388000000035</v>
      </c>
    </row>
    <row r="48" spans="1:10" ht="45" customHeight="1">
      <c r="A48" s="10" t="s">
        <v>12</v>
      </c>
      <c r="B48" s="12">
        <v>3.17</v>
      </c>
      <c r="C48" s="12"/>
      <c r="D48" s="12"/>
      <c r="E48" s="11">
        <v>10474.799999999999</v>
      </c>
      <c r="F48" s="9">
        <f>B48*E48*12</f>
        <v>398461.39199999993</v>
      </c>
      <c r="G48" s="10" t="s">
        <v>11</v>
      </c>
      <c r="H48" s="13">
        <v>41105</v>
      </c>
      <c r="I48" s="8">
        <f t="shared" si="1"/>
        <v>-357356.39199999993</v>
      </c>
    </row>
    <row r="49" spans="1:9" ht="30.75" customHeight="1">
      <c r="A49" s="10" t="s">
        <v>10</v>
      </c>
      <c r="B49" s="12"/>
      <c r="C49" s="12"/>
      <c r="D49" s="12"/>
      <c r="E49" s="11"/>
      <c r="F49" s="9">
        <f>SUM(F37:F48)</f>
        <v>11807722.907999998</v>
      </c>
      <c r="G49" s="10"/>
      <c r="H49" s="9">
        <f>SUM(H37:H48)</f>
        <v>11193353</v>
      </c>
      <c r="I49" s="8">
        <f t="shared" si="1"/>
        <v>-614369.90799999796</v>
      </c>
    </row>
    <row r="50" spans="1:9">
      <c r="B50" s="7"/>
      <c r="C50" s="7"/>
      <c r="D50" s="7"/>
      <c r="I50" s="2"/>
    </row>
    <row r="51" spans="1:9" hidden="1">
      <c r="I51" s="2"/>
    </row>
    <row r="52" spans="1:9" hidden="1">
      <c r="A52" s="6" t="s">
        <v>9</v>
      </c>
      <c r="E52" s="5">
        <v>8443.9</v>
      </c>
      <c r="G52" s="4"/>
      <c r="I52" s="2"/>
    </row>
    <row r="53" spans="1:9" hidden="1">
      <c r="A53" s="6" t="s">
        <v>8</v>
      </c>
      <c r="E53" s="5">
        <v>568.20000000000005</v>
      </c>
      <c r="F53" s="6">
        <f>E52+E53+E54+E55</f>
        <v>10474.800000000001</v>
      </c>
      <c r="G53" s="5" t="s">
        <v>7</v>
      </c>
      <c r="I53" s="2"/>
    </row>
    <row r="54" spans="1:9" hidden="1">
      <c r="A54" s="6" t="s">
        <v>6</v>
      </c>
      <c r="E54" s="5">
        <v>245</v>
      </c>
      <c r="F54" s="6">
        <f>E52+E53+E55</f>
        <v>10229.800000000001</v>
      </c>
      <c r="G54" s="5" t="s">
        <v>5</v>
      </c>
      <c r="I54" s="2"/>
    </row>
    <row r="55" spans="1:9" hidden="1">
      <c r="A55" s="6" t="s">
        <v>4</v>
      </c>
      <c r="E55" s="5">
        <v>1217.7</v>
      </c>
      <c r="G55" s="4"/>
      <c r="I55" s="2"/>
    </row>
    <row r="56" spans="1:9" hidden="1">
      <c r="I56" s="2"/>
    </row>
    <row r="57" spans="1:9">
      <c r="A57" s="3" t="s">
        <v>3</v>
      </c>
      <c r="F57" s="1" t="s">
        <v>2</v>
      </c>
      <c r="I57" s="2"/>
    </row>
    <row r="59" spans="1:9">
      <c r="A59" s="1" t="s">
        <v>1</v>
      </c>
      <c r="F59" s="1" t="s">
        <v>0</v>
      </c>
    </row>
  </sheetData>
  <mergeCells count="4">
    <mergeCell ref="A32:E32"/>
    <mergeCell ref="A3:G3"/>
    <mergeCell ref="A1:I1"/>
    <mergeCell ref="A30:G30"/>
  </mergeCells>
  <pageMargins left="0.35433070866141736" right="0.43307086614173229" top="0" bottom="0" header="0.51181102362204722" footer="0"/>
  <pageSetup paperSize="9" scale="5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 сметы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Alex</cp:lastModifiedBy>
  <cp:lastPrinted>2022-03-15T11:48:26Z</cp:lastPrinted>
  <dcterms:created xsi:type="dcterms:W3CDTF">2022-02-24T11:12:07Z</dcterms:created>
  <dcterms:modified xsi:type="dcterms:W3CDTF">2022-03-15T12:03:24Z</dcterms:modified>
</cp:coreProperties>
</file>